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ОСББ\СТАТУТ и Положення\Загальні сбори 2026\"/>
    </mc:Choice>
  </mc:AlternateContent>
  <bookViews>
    <workbookView xWindow="0" yWindow="0" windowWidth="19440" windowHeight="7755"/>
  </bookViews>
  <sheets>
    <sheet name="Проект кошторису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9" l="1"/>
  <c r="E23" i="9"/>
  <c r="E22" i="9"/>
  <c r="E21" i="9"/>
  <c r="E20" i="9"/>
  <c r="F20" i="9" s="1"/>
  <c r="H20" i="9" s="1"/>
  <c r="E19" i="9"/>
  <c r="E18" i="9"/>
  <c r="E17" i="9"/>
  <c r="E16" i="9"/>
  <c r="F16" i="9" s="1"/>
  <c r="H16" i="9" s="1"/>
  <c r="E15" i="9"/>
  <c r="E14" i="9"/>
  <c r="E13" i="9"/>
  <c r="E11" i="9"/>
  <c r="E10" i="9"/>
  <c r="F10" i="9" s="1"/>
  <c r="G10" i="9" s="1"/>
  <c r="E9" i="9"/>
  <c r="E8" i="9"/>
  <c r="E7" i="9"/>
  <c r="F7" i="9"/>
  <c r="G7" i="9" s="1"/>
  <c r="F26" i="9"/>
  <c r="G26" i="9" s="1"/>
  <c r="G30" i="9"/>
  <c r="G31" i="9"/>
  <c r="G32" i="9"/>
  <c r="E33" i="9"/>
  <c r="D32" i="9"/>
  <c r="D31" i="9"/>
  <c r="D30" i="9"/>
  <c r="F18" i="9" l="1"/>
  <c r="H18" i="9" s="1"/>
  <c r="F22" i="9"/>
  <c r="G22" i="9" s="1"/>
  <c r="F23" i="9"/>
  <c r="G23" i="9" s="1"/>
  <c r="F24" i="9"/>
  <c r="H24" i="9" s="1"/>
  <c r="F14" i="9"/>
  <c r="G14" i="9" s="1"/>
  <c r="F13" i="9"/>
  <c r="G13" i="9" s="1"/>
  <c r="F21" i="9"/>
  <c r="G21" i="9" s="1"/>
  <c r="G16" i="9"/>
  <c r="G20" i="9"/>
  <c r="H7" i="9"/>
  <c r="G33" i="9"/>
  <c r="H26" i="9"/>
  <c r="H10" i="9"/>
  <c r="D33" i="9"/>
  <c r="H14" i="9" l="1"/>
  <c r="H21" i="9"/>
  <c r="G24" i="9"/>
  <c r="H23" i="9"/>
  <c r="G18" i="9"/>
  <c r="H13" i="9"/>
  <c r="H22" i="9"/>
  <c r="F11" i="9" l="1"/>
  <c r="H11" i="9" l="1"/>
  <c r="G11" i="9"/>
  <c r="F15" i="9"/>
  <c r="H15" i="9" s="1"/>
  <c r="D27" i="9"/>
  <c r="E27" i="9" s="1"/>
  <c r="F19" i="9"/>
  <c r="E29" i="9" l="1"/>
  <c r="E35" i="9" s="1"/>
  <c r="F27" i="9"/>
  <c r="G15" i="9"/>
  <c r="G19" i="9"/>
  <c r="H19" i="9"/>
  <c r="H27" i="9" s="1"/>
  <c r="G27" i="9" l="1"/>
  <c r="D29" i="9"/>
  <c r="F29" i="9"/>
  <c r="G29" i="9" s="1"/>
  <c r="G35" i="9" l="1"/>
  <c r="F35" i="9"/>
  <c r="H29" i="9"/>
  <c r="H35" i="9" s="1"/>
</calcChain>
</file>

<file path=xl/sharedStrings.xml><?xml version="1.0" encoding="utf-8"?>
<sst xmlns="http://schemas.openxmlformats.org/spreadsheetml/2006/main" count="93" uniqueCount="58">
  <si>
    <t>Найменування послуг</t>
  </si>
  <si>
    <t>Тариф житлових приміщень (без ліфтів), грн. за кв.м</t>
  </si>
  <si>
    <t>Тариф житлових приміщень (з ліфтами), грн. за кв.м</t>
  </si>
  <si>
    <t>Загальна площа</t>
  </si>
  <si>
    <t>Зарплата  персоналу (нарахована):</t>
  </si>
  <si>
    <t>1.1 Голова ОСББ</t>
  </si>
  <si>
    <t>1.2 Бухгалтер</t>
  </si>
  <si>
    <t>Нарахування на фонд оплати праці</t>
  </si>
  <si>
    <t>Зимове утримання (механічне та ручне очищення снігу, протиожеледні суміші)</t>
  </si>
  <si>
    <t>Поточний ремонт (робота та матеріали)</t>
  </si>
  <si>
    <t xml:space="preserve">Інші витрати на благоустрій </t>
  </si>
  <si>
    <t>Податок на землю</t>
  </si>
  <si>
    <t>разом</t>
  </si>
  <si>
    <t>Загальні витрати на ліфт:</t>
  </si>
  <si>
    <t>Загальна сума:</t>
  </si>
  <si>
    <t>Тариф для комерційних приміщень , грн. за кв.м</t>
  </si>
  <si>
    <t xml:space="preserve">Електропостачання </t>
  </si>
  <si>
    <t>Технічне обслуговування ліфтів та диспетчерської системи</t>
  </si>
  <si>
    <t>Ремонтний фонд ліфтів</t>
  </si>
  <si>
    <t>ТПВ</t>
  </si>
  <si>
    <t>Коментар</t>
  </si>
  <si>
    <t>Вивезення  відходів</t>
  </si>
  <si>
    <t>Обов'язкові заходи  по обслуговуванню каналізаційної системи (один раз на рік),  аварійні забиття каналізації</t>
  </si>
  <si>
    <t>Мінімальна сума, на дрібний ремонт</t>
  </si>
  <si>
    <t xml:space="preserve">Прибирання прибудинкової території, та міст загального користування </t>
  </si>
  <si>
    <t>Зарплата + податок з доходів фізичних осіб (ПДФО) та військовий збір</t>
  </si>
  <si>
    <t>Податок ЄСВ</t>
  </si>
  <si>
    <t>Ремонтні роботи по комплексу, КНС , покупка матеріалів для місць загального користування,  дрібні ремонти: доводчиків, дверей, покраска лавочок та заврювальні роботи.</t>
  </si>
  <si>
    <t>Обслуговув насосів, запасні частини (аварійні ситуації на КНС та ЛНС) та насосів станції підкачки води</t>
  </si>
  <si>
    <t>Витрати на відновлення газонів та зелених насаджень (послуги садівника, видалення бур'янів, покупка добрив, пестицидів, насіння трави та ін  )</t>
  </si>
  <si>
    <t>Середнє споживання ел.енергії без урахування роботи ліфтів. Тариф 4,32 грн за кВт</t>
  </si>
  <si>
    <t>Обслуговування каналізаційної насосної станції</t>
  </si>
  <si>
    <t>Сума по договору -9000 грн</t>
  </si>
  <si>
    <t>Аварійна прочистка  каналізаційних труб, та стояків спецобладнанням</t>
  </si>
  <si>
    <t>з 01.01.2026 вартість послуг 6480 рн</t>
  </si>
  <si>
    <t>РКО, 1,5 % Портмоне, канцтовари, послуги нотаріуса та юриста, обслуговування програмного забезпечення, ремонт оргтехніки та заправка картриджів.</t>
  </si>
  <si>
    <t xml:space="preserve">  Сума по договору від 01.01.2025р-60000 грн. з 01.03.2025 -63500 грн, з 01.04.2026 - 69500 грн</t>
  </si>
  <si>
    <t xml:space="preserve"> Вартість по договору від 01.01.2025 - 180 грн за куб, з 01.08.2026 - 240 грн за куб</t>
  </si>
  <si>
    <t xml:space="preserve">За окремим рішенням мешканців. </t>
  </si>
  <si>
    <t>Обслуговування системи відеоспостереження, шлагбаумів, ОМО</t>
  </si>
  <si>
    <t>Ремонт шлагбаумів та системи відеоспостереження, запчастини та ТО, абоненська плата за обслуговування системи ОМО</t>
  </si>
  <si>
    <t>Сума за місяць</t>
  </si>
  <si>
    <t>Сума на 2026 рік</t>
  </si>
  <si>
    <t>12 міс.</t>
  </si>
  <si>
    <t>Одиниця виміру</t>
  </si>
  <si>
    <t>грн</t>
  </si>
  <si>
    <t>м3</t>
  </si>
  <si>
    <t>Освітлення місць загального користування, робота насосів ( без ліфтів)</t>
  </si>
  <si>
    <t xml:space="preserve">Технічне та аварійне обслуговування внутрішньобудинкових систем  ХВП, водовідведення, теплопостачання та зливової каналізації, електромереж та електрощитових (без матеріалів) </t>
  </si>
  <si>
    <t>Утримання зелених насаджень (покос газону стрижка кущів, покос саду, підрізка та побілка дерев, консервація та запуск систем автополіву, ремонт автополіву)</t>
  </si>
  <si>
    <t xml:space="preserve">Обслугвування насосів в ЛНС та насосів підкачки води </t>
  </si>
  <si>
    <t xml:space="preserve">Ремонт дахів (альпініст), вишка </t>
  </si>
  <si>
    <t>Варіант кошторису</t>
  </si>
  <si>
    <r>
      <rPr>
        <b/>
        <sz val="10"/>
        <color rgb="FF000000"/>
        <rFont val="Times New Roman"/>
        <family val="1"/>
      </rPr>
      <t>Резервний фонд</t>
    </r>
    <r>
      <rPr>
        <sz val="10"/>
        <color rgb="FF000000"/>
        <rFont val="Times New Roman"/>
        <family val="1"/>
      </rPr>
      <t xml:space="preserve"> (акуми+інвертори)</t>
    </r>
  </si>
  <si>
    <t xml:space="preserve">Згідно нормативно грошової оцінки землі </t>
  </si>
  <si>
    <t>Проект кошторису на 2026 рік</t>
  </si>
  <si>
    <t>Сума по Договору на обслуговування сантехниками та електриками - з 01.01.2025р -13400 грн. з 01.01.2026 -16100 грн</t>
  </si>
  <si>
    <t>Адміністративні витрати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</si>
</sst>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"/>
  </numFmts>
  <fonts count="11" x14ac:knownFonts="1">
    <font>
      <sz val="11"/>
      <color rgb="FF000000"/>
      <name val="Calibri"/>
      <family val="2"/>
      <charset val="204"/>
    </font>
    <font>
      <b/>
      <sz val="16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0"/>
      <name val="Times New Roman"/>
      <family val="1"/>
    </font>
    <font>
      <b/>
      <sz val="11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10"/>
      <name val="Times New Roman"/>
      <family val="1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0" fontId="0" fillId="0" borderId="0" xfId="0" applyFont="1" applyFill="1" applyAlignment="1"/>
    <xf numFmtId="2" fontId="0" fillId="0" borderId="0" xfId="0" applyNumberFormat="1" applyFont="1" applyAlignment="1"/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2" fontId="3" fillId="0" borderId="19" xfId="0" applyNumberFormat="1" applyFont="1" applyFill="1" applyBorder="1" applyAlignment="1">
      <alignment horizontal="center" vertical="center" wrapText="1"/>
    </xf>
    <xf numFmtId="2" fontId="3" fillId="3" borderId="19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2" fontId="3" fillId="0" borderId="3" xfId="0" applyNumberFormat="1" applyFont="1" applyFill="1" applyBorder="1" applyAlignment="1"/>
    <xf numFmtId="2" fontId="5" fillId="0" borderId="1" xfId="0" applyNumberFormat="1" applyFont="1" applyBorder="1"/>
    <xf numFmtId="2" fontId="3" fillId="3" borderId="1" xfId="0" applyNumberFormat="1" applyFont="1" applyFill="1" applyBorder="1" applyAlignment="1"/>
    <xf numFmtId="164" fontId="3" fillId="0" borderId="11" xfId="0" applyNumberFormat="1" applyFont="1" applyBorder="1" applyAlignment="1">
      <alignment wrapText="1"/>
    </xf>
    <xf numFmtId="164" fontId="3" fillId="0" borderId="2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2" fontId="2" fillId="0" borderId="3" xfId="0" applyNumberFormat="1" applyFont="1" applyFill="1" applyBorder="1" applyAlignment="1"/>
    <xf numFmtId="0" fontId="3" fillId="2" borderId="1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2" fontId="3" fillId="0" borderId="3" xfId="0" applyNumberFormat="1" applyFont="1" applyFill="1" applyBorder="1"/>
    <xf numFmtId="0" fontId="3" fillId="2" borderId="1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2" fontId="4" fillId="0" borderId="4" xfId="0" applyNumberFormat="1" applyFont="1" applyFill="1" applyBorder="1" applyAlignment="1"/>
    <xf numFmtId="2" fontId="6" fillId="0" borderId="1" xfId="0" applyNumberFormat="1" applyFont="1" applyFill="1" applyBorder="1" applyAlignment="1"/>
    <xf numFmtId="2" fontId="4" fillId="3" borderId="1" xfId="0" applyNumberFormat="1" applyFont="1" applyFill="1" applyBorder="1" applyAlignment="1"/>
    <xf numFmtId="2" fontId="3" fillId="0" borderId="4" xfId="0" applyNumberFormat="1" applyFont="1" applyFill="1" applyBorder="1"/>
    <xf numFmtId="2" fontId="3" fillId="0" borderId="1" xfId="0" applyNumberFormat="1" applyFont="1" applyFill="1" applyBorder="1"/>
    <xf numFmtId="2" fontId="5" fillId="0" borderId="0" xfId="0" applyNumberFormat="1" applyFont="1"/>
    <xf numFmtId="0" fontId="3" fillId="2" borderId="11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2" fontId="4" fillId="0" borderId="1" xfId="0" applyNumberFormat="1" applyFont="1" applyFill="1" applyBorder="1" applyAlignment="1"/>
    <xf numFmtId="2" fontId="3" fillId="0" borderId="4" xfId="0" applyNumberFormat="1" applyFont="1" applyFill="1" applyBorder="1" applyAlignment="1"/>
    <xf numFmtId="2" fontId="3" fillId="0" borderId="1" xfId="0" applyNumberFormat="1" applyFont="1" applyFill="1" applyBorder="1" applyAlignment="1"/>
    <xf numFmtId="0" fontId="4" fillId="0" borderId="11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3" fillId="0" borderId="20" xfId="0" applyFont="1" applyBorder="1" applyAlignment="1">
      <alignment wrapText="1"/>
    </xf>
    <xf numFmtId="2" fontId="4" fillId="0" borderId="16" xfId="0" applyNumberFormat="1" applyFont="1" applyFill="1" applyBorder="1" applyAlignment="1"/>
    <xf numFmtId="2" fontId="4" fillId="3" borderId="20" xfId="0" applyNumberFormat="1" applyFont="1" applyFill="1" applyBorder="1" applyAlignment="1"/>
    <xf numFmtId="10" fontId="7" fillId="0" borderId="1" xfId="0" applyNumberFormat="1" applyFont="1" applyBorder="1" applyAlignment="1"/>
    <xf numFmtId="0" fontId="10" fillId="0" borderId="0" xfId="0" applyFont="1" applyAlignment="1">
      <alignment vertical="top" wrapText="1"/>
    </xf>
    <xf numFmtId="0" fontId="10" fillId="0" borderId="0" xfId="0" applyFont="1" applyAlignment="1"/>
    <xf numFmtId="2" fontId="9" fillId="0" borderId="20" xfId="0" applyNumberFormat="1" applyFont="1" applyFill="1" applyBorder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zoomScaleNormal="100" workbookViewId="0">
      <selection activeCell="D51" sqref="D51"/>
    </sheetView>
  </sheetViews>
  <sheetFormatPr defaultRowHeight="15" x14ac:dyDescent="0.25"/>
  <cols>
    <col min="1" max="1" width="42.7109375" customWidth="1"/>
    <col min="2" max="2" width="14.42578125" customWidth="1"/>
    <col min="3" max="3" width="7.85546875" customWidth="1"/>
    <col min="4" max="4" width="12.5703125" style="1" customWidth="1"/>
    <col min="5" max="5" width="13.7109375" style="1" customWidth="1"/>
    <col min="6" max="7" width="9.28515625" bestFit="1" customWidth="1"/>
    <col min="8" max="8" width="11" customWidth="1"/>
  </cols>
  <sheetData>
    <row r="1" spans="1:12" ht="15" customHeight="1" x14ac:dyDescent="0.25">
      <c r="A1" s="69" t="s">
        <v>55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12" ht="15" customHeight="1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12" ht="15" customHeight="1" x14ac:dyDescent="0.25">
      <c r="A3" s="75"/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12" ht="102" x14ac:dyDescent="0.25">
      <c r="A4" s="3" t="s">
        <v>0</v>
      </c>
      <c r="B4" s="4"/>
      <c r="C4" s="5" t="s">
        <v>44</v>
      </c>
      <c r="D4" s="6" t="s">
        <v>42</v>
      </c>
      <c r="E4" s="7" t="s">
        <v>41</v>
      </c>
      <c r="F4" s="8" t="s">
        <v>1</v>
      </c>
      <c r="G4" s="8" t="s">
        <v>2</v>
      </c>
      <c r="H4" s="8" t="s">
        <v>15</v>
      </c>
      <c r="I4" s="97" t="s">
        <v>20</v>
      </c>
      <c r="J4" s="98"/>
      <c r="K4" s="98"/>
      <c r="L4" s="99"/>
    </row>
    <row r="5" spans="1:12" ht="15" customHeight="1" x14ac:dyDescent="0.25">
      <c r="A5" s="9" t="s">
        <v>52</v>
      </c>
      <c r="B5" s="10"/>
      <c r="C5" s="10"/>
      <c r="D5" s="11"/>
      <c r="E5" s="78"/>
      <c r="F5" s="79"/>
      <c r="G5" s="79"/>
      <c r="H5" s="80"/>
      <c r="I5" s="12"/>
      <c r="J5" s="13"/>
      <c r="K5" s="13"/>
      <c r="L5" s="14"/>
    </row>
    <row r="6" spans="1:12" ht="16.5" customHeight="1" x14ac:dyDescent="0.25">
      <c r="A6" s="15" t="s">
        <v>3</v>
      </c>
      <c r="B6" s="16"/>
      <c r="C6" s="17"/>
      <c r="D6" s="18"/>
      <c r="E6" s="19"/>
      <c r="F6" s="20">
        <v>30124.43</v>
      </c>
      <c r="G6" s="20">
        <v>9515.5</v>
      </c>
      <c r="H6" s="20"/>
      <c r="I6" s="66"/>
      <c r="J6" s="67"/>
      <c r="K6" s="67"/>
      <c r="L6" s="68"/>
    </row>
    <row r="7" spans="1:12" ht="33.75" customHeight="1" x14ac:dyDescent="0.25">
      <c r="A7" s="21" t="s">
        <v>4</v>
      </c>
      <c r="B7" s="22" t="s">
        <v>43</v>
      </c>
      <c r="C7" s="23" t="s">
        <v>45</v>
      </c>
      <c r="D7" s="24">
        <v>561038.88</v>
      </c>
      <c r="E7" s="25">
        <f>D7/12</f>
        <v>46753.24</v>
      </c>
      <c r="F7" s="26">
        <f>E7/F6</f>
        <v>1.5520041375056721</v>
      </c>
      <c r="G7" s="26">
        <f>F7</f>
        <v>1.5520041375056721</v>
      </c>
      <c r="H7" s="26">
        <f>F7</f>
        <v>1.5520041375056721</v>
      </c>
      <c r="I7" s="85" t="s">
        <v>25</v>
      </c>
      <c r="J7" s="86"/>
      <c r="K7" s="86"/>
      <c r="L7" s="87"/>
    </row>
    <row r="8" spans="1:12" x14ac:dyDescent="0.25">
      <c r="A8" s="27" t="s">
        <v>5</v>
      </c>
      <c r="B8" s="28" t="s">
        <v>43</v>
      </c>
      <c r="C8" s="29" t="s">
        <v>45</v>
      </c>
      <c r="D8" s="24">
        <v>296103.84000000003</v>
      </c>
      <c r="E8" s="25">
        <f>D8/12</f>
        <v>24675.320000000003</v>
      </c>
      <c r="F8" s="26"/>
      <c r="G8" s="26"/>
      <c r="H8" s="26"/>
      <c r="I8" s="100"/>
      <c r="J8" s="101"/>
      <c r="K8" s="101"/>
      <c r="L8" s="102"/>
    </row>
    <row r="9" spans="1:12" x14ac:dyDescent="0.25">
      <c r="A9" s="30" t="s">
        <v>6</v>
      </c>
      <c r="B9" s="31" t="s">
        <v>43</v>
      </c>
      <c r="C9" s="32" t="s">
        <v>45</v>
      </c>
      <c r="D9" s="24">
        <v>269935.03999999998</v>
      </c>
      <c r="E9" s="25">
        <f>D9/12</f>
        <v>22494.586666666666</v>
      </c>
      <c r="F9" s="26"/>
      <c r="G9" s="26"/>
      <c r="H9" s="26"/>
      <c r="I9" s="103"/>
      <c r="J9" s="104"/>
      <c r="K9" s="104"/>
      <c r="L9" s="105"/>
    </row>
    <row r="10" spans="1:12" ht="30.75" customHeight="1" x14ac:dyDescent="0.25">
      <c r="A10" s="21" t="s">
        <v>7</v>
      </c>
      <c r="B10" s="22" t="s">
        <v>43</v>
      </c>
      <c r="C10" s="23" t="s">
        <v>45</v>
      </c>
      <c r="D10" s="24">
        <v>123428.52</v>
      </c>
      <c r="E10" s="25">
        <f>D10/12</f>
        <v>10285.710000000001</v>
      </c>
      <c r="F10" s="26">
        <f>E10/F6</f>
        <v>0.34144081730343118</v>
      </c>
      <c r="G10" s="26">
        <f>F10</f>
        <v>0.34144081730343118</v>
      </c>
      <c r="H10" s="26">
        <f>F10</f>
        <v>0.34144081730343118</v>
      </c>
      <c r="I10" s="66" t="s">
        <v>26</v>
      </c>
      <c r="J10" s="67"/>
      <c r="K10" s="67"/>
      <c r="L10" s="68"/>
    </row>
    <row r="11" spans="1:12" ht="34.5" customHeight="1" x14ac:dyDescent="0.25">
      <c r="A11" s="30" t="s">
        <v>24</v>
      </c>
      <c r="B11" s="31" t="s">
        <v>43</v>
      </c>
      <c r="C11" s="32" t="s">
        <v>45</v>
      </c>
      <c r="D11" s="24">
        <v>834000</v>
      </c>
      <c r="E11" s="25">
        <f>D11/12</f>
        <v>69500</v>
      </c>
      <c r="F11" s="26">
        <f>E11/F6</f>
        <v>2.3070975948756542</v>
      </c>
      <c r="G11" s="26">
        <f>F11</f>
        <v>2.3070975948756542</v>
      </c>
      <c r="H11" s="26">
        <f>F11</f>
        <v>2.3070975948756542</v>
      </c>
      <c r="I11" s="88" t="s">
        <v>36</v>
      </c>
      <c r="J11" s="89"/>
      <c r="K11" s="89"/>
      <c r="L11" s="90"/>
    </row>
    <row r="12" spans="1:12" x14ac:dyDescent="0.25">
      <c r="A12" s="30" t="s">
        <v>21</v>
      </c>
      <c r="B12" s="31"/>
      <c r="C12" s="32"/>
      <c r="D12" s="33"/>
      <c r="E12" s="25"/>
      <c r="F12" s="26"/>
      <c r="G12" s="26"/>
      <c r="H12" s="26"/>
      <c r="I12" s="91" t="s">
        <v>37</v>
      </c>
      <c r="J12" s="92"/>
      <c r="K12" s="92"/>
      <c r="L12" s="93"/>
    </row>
    <row r="13" spans="1:12" x14ac:dyDescent="0.25">
      <c r="A13" s="30" t="s">
        <v>19</v>
      </c>
      <c r="B13" s="31">
        <v>215</v>
      </c>
      <c r="C13" s="32" t="s">
        <v>46</v>
      </c>
      <c r="D13" s="24">
        <v>624000</v>
      </c>
      <c r="E13" s="25">
        <f t="shared" ref="E13:E18" si="0">D13/12</f>
        <v>52000</v>
      </c>
      <c r="F13" s="26">
        <f>E13/F6</f>
        <v>1.726173740050849</v>
      </c>
      <c r="G13" s="26">
        <f t="shared" ref="G13:G24" si="1">F13</f>
        <v>1.726173740050849</v>
      </c>
      <c r="H13" s="26">
        <f>F13+2</f>
        <v>3.7261737400508492</v>
      </c>
      <c r="I13" s="94"/>
      <c r="J13" s="95"/>
      <c r="K13" s="95"/>
      <c r="L13" s="96"/>
    </row>
    <row r="14" spans="1:12" ht="40.5" customHeight="1" x14ac:dyDescent="0.25">
      <c r="A14" s="34" t="s">
        <v>8</v>
      </c>
      <c r="B14" s="35"/>
      <c r="C14" s="36" t="s">
        <v>45</v>
      </c>
      <c r="D14" s="24">
        <v>36000</v>
      </c>
      <c r="E14" s="25">
        <f t="shared" si="0"/>
        <v>3000</v>
      </c>
      <c r="F14" s="26">
        <f>E14/F6</f>
        <v>9.9586946541395133E-2</v>
      </c>
      <c r="G14" s="26">
        <f t="shared" si="1"/>
        <v>9.9586946541395133E-2</v>
      </c>
      <c r="H14" s="26">
        <f t="shared" ref="H14:H24" si="2">F14</f>
        <v>9.9586946541395133E-2</v>
      </c>
      <c r="I14" s="66"/>
      <c r="J14" s="67"/>
      <c r="K14" s="67"/>
      <c r="L14" s="68"/>
    </row>
    <row r="15" spans="1:12" ht="41.25" customHeight="1" x14ac:dyDescent="0.25">
      <c r="A15" s="34" t="s">
        <v>47</v>
      </c>
      <c r="B15" s="35" t="s">
        <v>43</v>
      </c>
      <c r="C15" s="36" t="s">
        <v>45</v>
      </c>
      <c r="D15" s="24">
        <v>900000</v>
      </c>
      <c r="E15" s="25">
        <f t="shared" si="0"/>
        <v>75000</v>
      </c>
      <c r="F15" s="26">
        <f>E15/F6</f>
        <v>2.4896736635348784</v>
      </c>
      <c r="G15" s="26">
        <f t="shared" si="1"/>
        <v>2.4896736635348784</v>
      </c>
      <c r="H15" s="26">
        <f t="shared" si="2"/>
        <v>2.4896736635348784</v>
      </c>
      <c r="I15" s="85" t="s">
        <v>30</v>
      </c>
      <c r="J15" s="86"/>
      <c r="K15" s="86"/>
      <c r="L15" s="87"/>
    </row>
    <row r="16" spans="1:12" ht="68.25" customHeight="1" x14ac:dyDescent="0.25">
      <c r="A16" s="30" t="s">
        <v>48</v>
      </c>
      <c r="B16" s="31" t="s">
        <v>43</v>
      </c>
      <c r="C16" s="32" t="s">
        <v>45</v>
      </c>
      <c r="D16" s="24">
        <v>193200</v>
      </c>
      <c r="E16" s="25">
        <f t="shared" si="0"/>
        <v>16100</v>
      </c>
      <c r="F16" s="26">
        <f>E16/F6</f>
        <v>0.5344499464388206</v>
      </c>
      <c r="G16" s="26">
        <f t="shared" si="1"/>
        <v>0.5344499464388206</v>
      </c>
      <c r="H16" s="26">
        <f t="shared" si="2"/>
        <v>0.5344499464388206</v>
      </c>
      <c r="I16" s="85" t="s">
        <v>56</v>
      </c>
      <c r="J16" s="86"/>
      <c r="K16" s="86"/>
      <c r="L16" s="87"/>
    </row>
    <row r="17" spans="1:12" ht="34.5" customHeight="1" x14ac:dyDescent="0.25">
      <c r="A17" s="30" t="s">
        <v>31</v>
      </c>
      <c r="B17" s="31" t="s">
        <v>43</v>
      </c>
      <c r="C17" s="32" t="s">
        <v>45</v>
      </c>
      <c r="D17" s="24">
        <v>108000</v>
      </c>
      <c r="E17" s="25">
        <f t="shared" si="0"/>
        <v>9000</v>
      </c>
      <c r="F17" s="26"/>
      <c r="G17" s="26"/>
      <c r="H17" s="26"/>
      <c r="I17" s="85" t="s">
        <v>32</v>
      </c>
      <c r="J17" s="86"/>
      <c r="K17" s="86"/>
      <c r="L17" s="87"/>
    </row>
    <row r="18" spans="1:12" ht="42" customHeight="1" x14ac:dyDescent="0.25">
      <c r="A18" s="30" t="s">
        <v>33</v>
      </c>
      <c r="B18" s="31" t="s">
        <v>43</v>
      </c>
      <c r="C18" s="32" t="s">
        <v>45</v>
      </c>
      <c r="D18" s="37">
        <v>60000</v>
      </c>
      <c r="E18" s="25">
        <f t="shared" si="0"/>
        <v>5000</v>
      </c>
      <c r="F18" s="26">
        <f>E18/F6</f>
        <v>0.16597824423565857</v>
      </c>
      <c r="G18" s="26">
        <f t="shared" si="1"/>
        <v>0.16597824423565857</v>
      </c>
      <c r="H18" s="26">
        <f t="shared" si="2"/>
        <v>0.16597824423565857</v>
      </c>
      <c r="I18" s="85" t="s">
        <v>22</v>
      </c>
      <c r="J18" s="86"/>
      <c r="K18" s="86"/>
      <c r="L18" s="87"/>
    </row>
    <row r="19" spans="1:12" ht="59.25" customHeight="1" x14ac:dyDescent="0.25">
      <c r="A19" s="30" t="s">
        <v>9</v>
      </c>
      <c r="B19" s="31" t="s">
        <v>43</v>
      </c>
      <c r="C19" s="32" t="s">
        <v>45</v>
      </c>
      <c r="D19" s="24">
        <v>120000</v>
      </c>
      <c r="E19" s="25">
        <f t="shared" ref="E19:E24" si="3">D19/12</f>
        <v>10000</v>
      </c>
      <c r="F19" s="26">
        <f>E19/F6</f>
        <v>0.33195648847131715</v>
      </c>
      <c r="G19" s="26">
        <f t="shared" si="1"/>
        <v>0.33195648847131715</v>
      </c>
      <c r="H19" s="26">
        <f t="shared" si="2"/>
        <v>0.33195648847131715</v>
      </c>
      <c r="I19" s="85" t="s">
        <v>27</v>
      </c>
      <c r="J19" s="86"/>
      <c r="K19" s="86"/>
      <c r="L19" s="87"/>
    </row>
    <row r="20" spans="1:12" ht="43.5" customHeight="1" x14ac:dyDescent="0.25">
      <c r="A20" s="30" t="s">
        <v>39</v>
      </c>
      <c r="B20" s="31" t="s">
        <v>43</v>
      </c>
      <c r="C20" s="32" t="s">
        <v>45</v>
      </c>
      <c r="D20" s="24">
        <v>120000</v>
      </c>
      <c r="E20" s="25">
        <f t="shared" si="3"/>
        <v>10000</v>
      </c>
      <c r="F20" s="26">
        <f>E20/F6</f>
        <v>0.33195648847131715</v>
      </c>
      <c r="G20" s="26">
        <f t="shared" si="1"/>
        <v>0.33195648847131715</v>
      </c>
      <c r="H20" s="26">
        <f t="shared" si="2"/>
        <v>0.33195648847131715</v>
      </c>
      <c r="I20" s="85" t="s">
        <v>40</v>
      </c>
      <c r="J20" s="86"/>
      <c r="K20" s="86"/>
      <c r="L20" s="87"/>
    </row>
    <row r="21" spans="1:12" ht="45" customHeight="1" x14ac:dyDescent="0.25">
      <c r="A21" s="38" t="s">
        <v>50</v>
      </c>
      <c r="B21" s="39" t="s">
        <v>43</v>
      </c>
      <c r="C21" s="40" t="s">
        <v>45</v>
      </c>
      <c r="D21" s="37">
        <v>30000</v>
      </c>
      <c r="E21" s="25">
        <f t="shared" si="3"/>
        <v>2500</v>
      </c>
      <c r="F21" s="26">
        <f>E21/F6</f>
        <v>8.2989122117829286E-2</v>
      </c>
      <c r="G21" s="26">
        <f t="shared" si="1"/>
        <v>8.2989122117829286E-2</v>
      </c>
      <c r="H21" s="26">
        <f t="shared" si="2"/>
        <v>8.2989122117829286E-2</v>
      </c>
      <c r="I21" s="85" t="s">
        <v>28</v>
      </c>
      <c r="J21" s="86"/>
      <c r="K21" s="86"/>
      <c r="L21" s="87"/>
    </row>
    <row r="22" spans="1:12" ht="45.75" customHeight="1" x14ac:dyDescent="0.25">
      <c r="A22" s="31" t="s">
        <v>51</v>
      </c>
      <c r="B22" s="31" t="s">
        <v>43</v>
      </c>
      <c r="C22" s="32" t="s">
        <v>45</v>
      </c>
      <c r="D22" s="37">
        <v>60000</v>
      </c>
      <c r="E22" s="25">
        <f t="shared" si="3"/>
        <v>5000</v>
      </c>
      <c r="F22" s="26">
        <f>E22/F6</f>
        <v>0.16597824423565857</v>
      </c>
      <c r="G22" s="26">
        <f t="shared" si="1"/>
        <v>0.16597824423565857</v>
      </c>
      <c r="H22" s="26">
        <f t="shared" si="2"/>
        <v>0.16597824423565857</v>
      </c>
      <c r="I22" s="85" t="s">
        <v>38</v>
      </c>
      <c r="J22" s="86"/>
      <c r="K22" s="86"/>
      <c r="L22" s="87"/>
    </row>
    <row r="23" spans="1:12" ht="54.75" customHeight="1" x14ac:dyDescent="0.25">
      <c r="A23" s="30" t="s">
        <v>57</v>
      </c>
      <c r="B23" s="31" t="s">
        <v>43</v>
      </c>
      <c r="C23" s="32" t="s">
        <v>45</v>
      </c>
      <c r="D23" s="24">
        <v>26400</v>
      </c>
      <c r="E23" s="25">
        <f t="shared" si="3"/>
        <v>2200</v>
      </c>
      <c r="F23" s="26">
        <f>E23/F6</f>
        <v>7.3030427463689762E-2</v>
      </c>
      <c r="G23" s="26">
        <f t="shared" si="1"/>
        <v>7.3030427463689762E-2</v>
      </c>
      <c r="H23" s="26">
        <f t="shared" si="2"/>
        <v>7.3030427463689762E-2</v>
      </c>
      <c r="I23" s="85" t="s">
        <v>35</v>
      </c>
      <c r="J23" s="86"/>
      <c r="K23" s="86"/>
      <c r="L23" s="87"/>
    </row>
    <row r="24" spans="1:12" ht="51" customHeight="1" x14ac:dyDescent="0.25">
      <c r="A24" s="30" t="s">
        <v>49</v>
      </c>
      <c r="B24" s="31" t="s">
        <v>43</v>
      </c>
      <c r="C24" s="32" t="s">
        <v>45</v>
      </c>
      <c r="D24" s="24">
        <v>144000</v>
      </c>
      <c r="E24" s="25">
        <f t="shared" si="3"/>
        <v>12000</v>
      </c>
      <c r="F24" s="26">
        <f>E24/F6</f>
        <v>0.39834778616558053</v>
      </c>
      <c r="G24" s="26">
        <f t="shared" si="1"/>
        <v>0.39834778616558053</v>
      </c>
      <c r="H24" s="26">
        <f t="shared" si="2"/>
        <v>0.39834778616558053</v>
      </c>
      <c r="I24" s="85" t="s">
        <v>29</v>
      </c>
      <c r="J24" s="86"/>
      <c r="K24" s="86"/>
      <c r="L24" s="87"/>
    </row>
    <row r="25" spans="1:12" ht="31.5" customHeight="1" x14ac:dyDescent="0.25">
      <c r="A25" s="30" t="s">
        <v>10</v>
      </c>
      <c r="B25" s="31"/>
      <c r="C25" s="32"/>
      <c r="D25" s="24"/>
      <c r="E25" s="25"/>
      <c r="F25" s="26"/>
      <c r="G25" s="26"/>
      <c r="H25" s="26"/>
      <c r="I25" s="85"/>
      <c r="J25" s="86"/>
      <c r="K25" s="86"/>
      <c r="L25" s="87"/>
    </row>
    <row r="26" spans="1:12" ht="31.5" customHeight="1" x14ac:dyDescent="0.25">
      <c r="A26" s="30" t="s">
        <v>11</v>
      </c>
      <c r="B26" s="31" t="s">
        <v>43</v>
      </c>
      <c r="C26" s="32" t="s">
        <v>45</v>
      </c>
      <c r="D26" s="24">
        <v>108000</v>
      </c>
      <c r="E26" s="25">
        <v>9000</v>
      </c>
      <c r="F26" s="26">
        <f>E26/F6</f>
        <v>0.29876083962418543</v>
      </c>
      <c r="G26" s="26">
        <f>F26</f>
        <v>0.29876083962418543</v>
      </c>
      <c r="H26" s="26">
        <f>F26</f>
        <v>0.29876083962418543</v>
      </c>
      <c r="I26" s="85" t="s">
        <v>54</v>
      </c>
      <c r="J26" s="86"/>
      <c r="K26" s="86"/>
      <c r="L26" s="87"/>
    </row>
    <row r="27" spans="1:12" x14ac:dyDescent="0.25">
      <c r="A27" s="41" t="s">
        <v>12</v>
      </c>
      <c r="B27" s="42"/>
      <c r="C27" s="43"/>
      <c r="D27" s="44">
        <f>SUM(D6:D26)</f>
        <v>4614106.28</v>
      </c>
      <c r="E27" s="45">
        <f t="shared" ref="E27" si="4">D27/12</f>
        <v>384508.85666666669</v>
      </c>
      <c r="F27" s="46">
        <f>SUM(F7:F26)</f>
        <v>10.899424487035937</v>
      </c>
      <c r="G27" s="46">
        <f>SUM(G7:G26)</f>
        <v>10.899424487035937</v>
      </c>
      <c r="H27" s="46">
        <f>SUM(H7:H26)</f>
        <v>12.899424487035937</v>
      </c>
      <c r="I27" s="66"/>
      <c r="J27" s="67"/>
      <c r="K27" s="67"/>
      <c r="L27" s="68"/>
    </row>
    <row r="28" spans="1:12" x14ac:dyDescent="0.25">
      <c r="A28" s="4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</row>
    <row r="29" spans="1:12" x14ac:dyDescent="0.25">
      <c r="A29" s="30" t="s">
        <v>53</v>
      </c>
      <c r="B29" s="62">
        <v>0.24</v>
      </c>
      <c r="C29" s="59"/>
      <c r="D29" s="60">
        <f>E29*12</f>
        <v>1107385.5071999999</v>
      </c>
      <c r="E29" s="65">
        <f>E27*B29</f>
        <v>92282.125599999999</v>
      </c>
      <c r="F29" s="61">
        <f>E29/F6</f>
        <v>3.063365036284504</v>
      </c>
      <c r="G29" s="61">
        <f>F29</f>
        <v>3.063365036284504</v>
      </c>
      <c r="H29" s="61">
        <f>F29</f>
        <v>3.063365036284504</v>
      </c>
      <c r="I29" s="82"/>
      <c r="J29" s="83"/>
      <c r="K29" s="83"/>
      <c r="L29" s="84"/>
    </row>
    <row r="30" spans="1:12" ht="26.25" x14ac:dyDescent="0.25">
      <c r="A30" s="34" t="s">
        <v>17</v>
      </c>
      <c r="B30" s="35" t="s">
        <v>43</v>
      </c>
      <c r="C30" s="36" t="s">
        <v>45</v>
      </c>
      <c r="D30" s="47">
        <f>E30*12</f>
        <v>77760</v>
      </c>
      <c r="E30" s="48">
        <v>6480</v>
      </c>
      <c r="F30" s="26"/>
      <c r="G30" s="26">
        <f>E30/G6</f>
        <v>0.68099416741106611</v>
      </c>
      <c r="H30" s="26"/>
      <c r="I30" s="85" t="s">
        <v>34</v>
      </c>
      <c r="J30" s="86"/>
      <c r="K30" s="86"/>
      <c r="L30" s="87"/>
    </row>
    <row r="31" spans="1:12" x14ac:dyDescent="0.25">
      <c r="A31" s="34" t="s">
        <v>18</v>
      </c>
      <c r="B31" s="35" t="s">
        <v>43</v>
      </c>
      <c r="C31" s="36" t="s">
        <v>45</v>
      </c>
      <c r="D31" s="47">
        <f>E31*12</f>
        <v>14400</v>
      </c>
      <c r="E31" s="48">
        <v>1200</v>
      </c>
      <c r="F31" s="26"/>
      <c r="G31" s="26">
        <f>E31/G6</f>
        <v>0.12611003100204929</v>
      </c>
      <c r="H31" s="26"/>
      <c r="I31" s="66" t="s">
        <v>23</v>
      </c>
      <c r="J31" s="67"/>
      <c r="K31" s="67"/>
      <c r="L31" s="68"/>
    </row>
    <row r="32" spans="1:12" x14ac:dyDescent="0.25">
      <c r="A32" s="34" t="s">
        <v>16</v>
      </c>
      <c r="B32" s="35"/>
      <c r="C32" s="36"/>
      <c r="D32" s="47">
        <f>E32*12</f>
        <v>16440</v>
      </c>
      <c r="E32" s="49">
        <v>1370</v>
      </c>
      <c r="F32" s="26"/>
      <c r="G32" s="26">
        <f>E32/G6</f>
        <v>0.1439756187273396</v>
      </c>
      <c r="H32" s="26"/>
      <c r="I32" s="66"/>
      <c r="J32" s="67"/>
      <c r="K32" s="67"/>
      <c r="L32" s="68"/>
    </row>
    <row r="33" spans="1:12" x14ac:dyDescent="0.25">
      <c r="A33" s="50" t="s">
        <v>13</v>
      </c>
      <c r="B33" s="51"/>
      <c r="C33" s="52"/>
      <c r="D33" s="44">
        <f>D30+D32</f>
        <v>94200</v>
      </c>
      <c r="E33" s="53">
        <f>SUM(E30:E32)</f>
        <v>9050</v>
      </c>
      <c r="F33" s="46"/>
      <c r="G33" s="46">
        <f>SUM(G30:G32)</f>
        <v>0.95107981714045509</v>
      </c>
      <c r="H33" s="26"/>
      <c r="I33" s="66"/>
      <c r="J33" s="67"/>
      <c r="K33" s="67"/>
      <c r="L33" s="68"/>
    </row>
    <row r="34" spans="1:12" x14ac:dyDescent="0.25">
      <c r="A34" s="30"/>
      <c r="B34" s="31"/>
      <c r="C34" s="32"/>
      <c r="D34" s="54"/>
      <c r="E34" s="55"/>
      <c r="F34" s="26"/>
      <c r="G34" s="26"/>
      <c r="H34" s="26"/>
      <c r="I34" s="66"/>
      <c r="J34" s="67"/>
      <c r="K34" s="67"/>
      <c r="L34" s="68"/>
    </row>
    <row r="35" spans="1:12" x14ac:dyDescent="0.25">
      <c r="A35" s="56" t="s">
        <v>14</v>
      </c>
      <c r="B35" s="57"/>
      <c r="C35" s="58"/>
      <c r="D35" s="44"/>
      <c r="E35" s="53">
        <f>E27+E29+E33</f>
        <v>485840.98226666672</v>
      </c>
      <c r="F35" s="46">
        <f>F27+F29</f>
        <v>13.96278952332044</v>
      </c>
      <c r="G35" s="46">
        <f>G27+G29+G33</f>
        <v>14.913869340460895</v>
      </c>
      <c r="H35" s="46">
        <f>H27+H29</f>
        <v>15.96278952332044</v>
      </c>
      <c r="I35" s="66"/>
      <c r="J35" s="67"/>
      <c r="K35" s="67"/>
      <c r="L35" s="68"/>
    </row>
    <row r="38" spans="1:12" x14ac:dyDescent="0.25">
      <c r="F38" s="63"/>
      <c r="G38" s="63"/>
      <c r="H38" s="63"/>
    </row>
    <row r="39" spans="1:12" ht="27.75" customHeight="1" x14ac:dyDescent="0.25">
      <c r="A39" s="64"/>
      <c r="F39" s="2"/>
      <c r="G39" s="2"/>
      <c r="H39" s="2"/>
    </row>
    <row r="40" spans="1:12" x14ac:dyDescent="0.25">
      <c r="A40" s="64"/>
    </row>
    <row r="41" spans="1:12" x14ac:dyDescent="0.25">
      <c r="A41" s="64"/>
    </row>
    <row r="42" spans="1:12" x14ac:dyDescent="0.25">
      <c r="A42" s="64"/>
      <c r="F42" s="2"/>
      <c r="G42" s="2"/>
      <c r="H42" s="2"/>
    </row>
    <row r="43" spans="1:12" x14ac:dyDescent="0.25">
      <c r="A43" s="64"/>
    </row>
    <row r="44" spans="1:12" x14ac:dyDescent="0.25">
      <c r="A44" s="64"/>
    </row>
    <row r="45" spans="1:12" x14ac:dyDescent="0.25">
      <c r="A45" s="64"/>
      <c r="F45" s="2"/>
      <c r="G45" s="2"/>
      <c r="H45" s="2"/>
    </row>
  </sheetData>
  <mergeCells count="31">
    <mergeCell ref="A1:L3"/>
    <mergeCell ref="I4:L4"/>
    <mergeCell ref="I6:L6"/>
    <mergeCell ref="I7:L7"/>
    <mergeCell ref="I8:L9"/>
    <mergeCell ref="I10:L10"/>
    <mergeCell ref="I21:L21"/>
    <mergeCell ref="I11:L11"/>
    <mergeCell ref="I12:L13"/>
    <mergeCell ref="I14:L14"/>
    <mergeCell ref="I15:L15"/>
    <mergeCell ref="I16:L16"/>
    <mergeCell ref="I17:L17"/>
    <mergeCell ref="I18:L18"/>
    <mergeCell ref="I19:L19"/>
    <mergeCell ref="I20:L20"/>
    <mergeCell ref="I23:L23"/>
    <mergeCell ref="I24:L24"/>
    <mergeCell ref="I25:L25"/>
    <mergeCell ref="I26:L26"/>
    <mergeCell ref="I27:L27"/>
    <mergeCell ref="I35:L35"/>
    <mergeCell ref="E5:H5"/>
    <mergeCell ref="B28:L28"/>
    <mergeCell ref="I29:L29"/>
    <mergeCell ref="I30:L30"/>
    <mergeCell ref="I31:L31"/>
    <mergeCell ref="I32:L32"/>
    <mergeCell ref="I33:L33"/>
    <mergeCell ref="I34:L34"/>
    <mergeCell ref="I22:L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Проект кошторису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Квартал</dc:creator>
  <cp:lastModifiedBy>RePack by Diakov</cp:lastModifiedBy>
  <cp:lastPrinted>2021-01-26T13:14:20Z</cp:lastPrinted>
  <dcterms:created xsi:type="dcterms:W3CDTF">2018-02-13T13:11:22Z</dcterms:created>
  <dcterms:modified xsi:type="dcterms:W3CDTF">2026-09-20T10:21:18Z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1033-10.2.0.5831</vt:lpwstr>
  </property>
</Properties>
</file>